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Sheet1" sheetId="1" r:id="rId1"/>
    <sheet name="Sheet2" sheetId="2" r:id="rId2"/>
    <sheet name="Sheet3" sheetId="3" r:id="rId3"/>
  </sheets>
  <definedNames>
    <definedName name="SphereRadius" localSheetId="0">'Sheet1'!$C$1</definedName>
    <definedName name="ArmLength" localSheetId="0">'Sheet1'!$C$3</definedName>
    <definedName name="RingRadius" localSheetId="0">'Sheet1'!$C$2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J7" authorId="0">
      <text>
        <r>
          <rPr>
            <sz val="10"/>
            <rFont val="Arial"/>
            <family val="2"/>
          </rPr>
          <t>Angle between the carriage and the point. Subtract this to θ so when the arm is turned φ degrees, the probe is at angle  θ.</t>
        </r>
      </text>
    </comment>
    <comment ref="K7" authorId="0">
      <text>
        <r>
          <rPr>
            <sz val="10"/>
            <rFont val="Arial"/>
            <family val="2"/>
          </rPr>
          <t>Angle to turn the arm of the probe.</t>
        </r>
      </text>
    </comment>
    <comment ref="A13" authorId="0">
      <text>
        <r>
          <rPr>
            <sz val="10"/>
            <rFont val="Arial"/>
            <family val="2"/>
          </rPr>
          <t>Angle to turn the arm of the probe.</t>
        </r>
      </text>
    </comment>
    <comment ref="E13" authorId="0">
      <text>
        <r>
          <rPr>
            <sz val="10"/>
            <rFont val="Arial"/>
            <family val="2"/>
          </rPr>
          <t>Angle between the carriage and the point. Subtract this to θ so when the arm is turned φ degrees, the probe is at angle  θ.</t>
        </r>
      </text>
    </comment>
  </commentList>
</comments>
</file>

<file path=xl/sharedStrings.xml><?xml version="1.0" encoding="utf-8"?>
<sst xmlns="http://schemas.openxmlformats.org/spreadsheetml/2006/main" count="33" uniqueCount="18">
  <si>
    <t>Radius of sphere</t>
  </si>
  <si>
    <t>R =</t>
  </si>
  <si>
    <t>mm</t>
  </si>
  <si>
    <t>Radius of ring</t>
  </si>
  <si>
    <t>S =</t>
  </si>
  <si>
    <t>Length of arm</t>
  </si>
  <si>
    <t>L =</t>
  </si>
  <si>
    <t>From a point in the focal surface to the probe position:</t>
  </si>
  <si>
    <t>r (deg)</t>
  </si>
  <si>
    <t>θ (deg)</t>
  </si>
  <si>
    <t>x (deg)</t>
  </si>
  <si>
    <t>y (deg)</t>
  </si>
  <si>
    <t>β (deg)</t>
  </si>
  <si>
    <t>φ (deg)</t>
  </si>
  <si>
    <t>x (mm)</t>
  </si>
  <si>
    <t>y (mm)</t>
  </si>
  <si>
    <t>z (mm)</t>
  </si>
  <si>
    <t>From the probe position to a point in the focal surface: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</si>
</sst>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4" fontId="0" fillId="0" borderId="0" xfId="0" applyAlignment="1">
      <alignment horizontal="left"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top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7</xdr:row>
      <xdr:rowOff>123825</xdr:rowOff>
    </xdr:from>
    <xdr:to>
      <xdr:col>5</xdr:col>
      <xdr:colOff>247650</xdr:colOff>
      <xdr:row>45</xdr:row>
      <xdr:rowOff>133350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14450"/>
          <a:ext cx="4533900" cy="6200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B15" sqref="B15"/>
    </sheetView>
  </sheetViews>
  <sheetFormatPr defaultColWidth="12.57421875" defaultRowHeight="12.75"/>
  <cols>
    <col min="1" max="1" width="17.28125" style="0" customWidth="1"/>
    <col min="2" max="2" width="14.140625" style="0" customWidth="1"/>
    <col min="3" max="3" width="14.421875" style="0" customWidth="1"/>
    <col min="4" max="4" width="13.00390625" style="0" customWidth="1"/>
    <col min="5" max="16384" width="11.57421875" style="0" customWidth="1"/>
  </cols>
  <sheetData>
    <row r="1" spans="1:4" ht="14.25">
      <c r="A1" t="s">
        <v>0</v>
      </c>
      <c r="B1" s="1" t="s">
        <v>1</v>
      </c>
      <c r="C1" s="2">
        <v>974.8</v>
      </c>
      <c r="D1" t="s">
        <v>2</v>
      </c>
    </row>
    <row r="2" spans="1:4" ht="12.75">
      <c r="A2" t="s">
        <v>3</v>
      </c>
      <c r="B2" s="1" t="s">
        <v>4</v>
      </c>
      <c r="C2" s="2">
        <v>169.6982773</v>
      </c>
      <c r="D2" t="s">
        <v>2</v>
      </c>
    </row>
    <row r="3" spans="1:4" ht="12.75">
      <c r="A3" t="s">
        <v>5</v>
      </c>
      <c r="B3" s="1" t="s">
        <v>6</v>
      </c>
      <c r="C3" s="2">
        <v>80</v>
      </c>
      <c r="D3" t="s">
        <v>2</v>
      </c>
    </row>
    <row r="5" ht="15.75">
      <c r="A5" s="3" t="s">
        <v>7</v>
      </c>
    </row>
    <row r="7" spans="1:14" s="5" customFormat="1" ht="12.75">
      <c r="A7" s="4" t="s">
        <v>8</v>
      </c>
      <c r="B7" s="5" t="s">
        <v>9</v>
      </c>
      <c r="C7" s="5" t="s">
        <v>10</v>
      </c>
      <c r="D7" s="5" t="s">
        <v>11</v>
      </c>
      <c r="F7" s="4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</row>
    <row r="8" spans="1:14" ht="12.75">
      <c r="A8">
        <v>10</v>
      </c>
      <c r="B8">
        <v>25</v>
      </c>
      <c r="F8">
        <f>IF(A8="",(180/PI())*ACOS(COS(PI()*C8/180)*COS(PI()*D8/180)),A8)</f>
        <v>10</v>
      </c>
      <c r="G8">
        <f>IF(B8="",(180/PI())*ASIN(SIN(D8*PI()/180)/SQRT(1-(COS(PI()*C8/180)^2*COS(PI()*D8/180)^2))),B8)</f>
        <v>25</v>
      </c>
      <c r="H8" s="6">
        <f>IF(C8="",(180/PI())*ACOS(COS(PI()*A8/180)/SQRT(1-SIN(PI()*A8/180)^2*SIN(PI()*B8/180)^2)),C8)</f>
        <v>9.079467473282115</v>
      </c>
      <c r="I8" s="6">
        <f>IF(D8="",(180/PI())*ASIN(SIN(PI()*A8/180)*SIN(PI()*B8/180)),D8)</f>
        <v>4.208542519129427</v>
      </c>
      <c r="J8">
        <f>(180/PI())*ACOS((SQRT(SphereRadius^2-ArmLength^2)-SQRT(SphereRadius^2-RingRadius^2)*COS(PI()*F8/180))/(RingRadius*SIN(PI()*F8/180)))</f>
        <v>27.32529801286148</v>
      </c>
      <c r="K8">
        <f>(180/PI())*ACOS((SphereRadius^2*COS(PI()*F8/180)-SQRT((SphereRadius^2-ArmLength^2)*(SphereRadius^2-RingRadius^2)))/(ArmLength*RingRadius))</f>
        <v>76.2369909635355</v>
      </c>
      <c r="L8">
        <f>SphereRadius*SIN(PI()*F8/180)*COS(PI()*G8/180)</f>
        <v>153.41275249453122</v>
      </c>
      <c r="M8">
        <f>SphereRadius*SIN(PI()*F8/180)*SIN(PI()*G8/180)</f>
        <v>71.53754134683727</v>
      </c>
      <c r="N8">
        <f>SphereRadius*COS(F8*PI()/180)</f>
        <v>959.9905976363003</v>
      </c>
    </row>
    <row r="9" spans="3:14" ht="12.75">
      <c r="C9" s="6">
        <v>9.079467473282115</v>
      </c>
      <c r="D9" s="6">
        <v>4.208542519129427</v>
      </c>
      <c r="F9">
        <f>IF(A9="",(180/PI())*ACOS(COS(PI()*C9/180)*COS(PI()*D9/180)),A9)</f>
        <v>9.999999999999977</v>
      </c>
      <c r="G9">
        <f>IF(B9="",(180/PI())*ASIN(SIN(D9*PI()/180)/SQRT(1-(COS(PI()*C9/180)^2*COS(PI()*D9/180)^2))),B9)</f>
        <v>25.000000000000014</v>
      </c>
      <c r="H9" s="6">
        <f>IF(C9="",(180/PI())*ACOS(COS(PI()*A9/180)/SQRT(1-SIN(PI()*A9/180)^2*SIN(PI()*B9/180)^2)),C9)</f>
        <v>9.079467473282115</v>
      </c>
      <c r="I9" s="6">
        <f>IF(D9="",(180/PI())*ASIN(SIN(PI()*A9/180)*SIN(PI()*B9/180)),D9)</f>
        <v>4.208542519129427</v>
      </c>
      <c r="J9">
        <f>(180/PI())*ACOS((SQRT(SphereRadius^2-ArmLength^2)-SQRT(SphereRadius^2-RingRadius^2)*COS(PI()*F9/180))/(RingRadius*SIN(PI()*F9/180)))</f>
        <v>27.32529801286174</v>
      </c>
      <c r="K9">
        <f>(180/PI())*ACOS((SphereRadius^2*COS(PI()*F9/180)-SQRT((SphereRadius^2-ArmLength^2)*(SphereRadius^2-RingRadius^2)))/(ArmLength*RingRadius))</f>
        <v>76.23699096353499</v>
      </c>
      <c r="L9">
        <f>SphereRadius*SIN(PI()*F9/180)*COS(PI()*G9/180)</f>
        <v>153.41275249453088</v>
      </c>
      <c r="M9">
        <f>SphereRadius*SIN(PI()*F9/180)*SIN(PI()*G9/180)</f>
        <v>71.53754134683716</v>
      </c>
      <c r="N9">
        <f>SphereRadius*COS(F9*PI()/180)</f>
        <v>959.9905976363004</v>
      </c>
    </row>
    <row r="10" spans="8:9" ht="12.75">
      <c r="H10" s="6"/>
      <c r="I10" s="6"/>
    </row>
    <row r="11" ht="15.75">
      <c r="A11" s="3" t="s">
        <v>17</v>
      </c>
    </row>
    <row r="13" spans="1:10" ht="12.75">
      <c r="A13" s="5" t="s">
        <v>13</v>
      </c>
      <c r="B13" s="5" t="s">
        <v>9</v>
      </c>
      <c r="D13" s="4" t="s">
        <v>8</v>
      </c>
      <c r="E13" s="5" t="s">
        <v>12</v>
      </c>
      <c r="F13" s="5" t="s">
        <v>10</v>
      </c>
      <c r="G13" s="5" t="s">
        <v>11</v>
      </c>
      <c r="H13" s="5" t="s">
        <v>14</v>
      </c>
      <c r="I13" s="5" t="s">
        <v>15</v>
      </c>
      <c r="J13" s="5" t="s">
        <v>16</v>
      </c>
    </row>
    <row r="14" spans="1:10" ht="12.75">
      <c r="A14">
        <v>76.2369909635355</v>
      </c>
      <c r="B14">
        <v>25</v>
      </c>
      <c r="D14">
        <f>(180/PI())*ACOS((SQRT(SphereRadius^2-ArmLength^2)*SQRT(SphereRadius^2-RingRadius^2)+ArmLength*RingRadius*COS(PI()*A14/180))/SphereRadius^2)</f>
        <v>10.000000000000012</v>
      </c>
      <c r="E14">
        <f>(180/PI())*ATAN2(RingRadius*SQRT(SphereRadius^2-ArmLength^2)-ArmLength*SQRT(SphereRadius^2-RingRadius^2)*COS(PI()*A14/180),SphereRadius*ArmLength*SIN(PI()*A14/180))</f>
        <v>27.325298012861737</v>
      </c>
      <c r="F14" s="6">
        <f>(180/PI())*ACOS(COS(PI()*D14/180)/SQRT(1-SIN(PI()*D14/180)^2*SIN(PI()*B14/180)^2))</f>
        <v>9.079467473282115</v>
      </c>
      <c r="G14" s="6">
        <f>(180/PI())*ASIN(SIN(PI()*D14/180)*SIN(PI()*B14/180))</f>
        <v>4.208542519129432</v>
      </c>
      <c r="H14" s="6">
        <f>SphereRadius*SIN(PI()*D14/180)*COS(PI()*B14/180)</f>
        <v>153.41275249453142</v>
      </c>
      <c r="I14" s="6">
        <f>SphereRadius*SIN(PI()*D14/180)*SIN(PI()*B14/180)</f>
        <v>71.53754134683737</v>
      </c>
      <c r="J14" s="6">
        <f>SphereRadius*COS(D14*PI()/180)</f>
        <v>959.9905976363003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Moreira</dc:creator>
  <cp:keywords/>
  <dc:description/>
  <cp:lastModifiedBy>Walter Moreira</cp:lastModifiedBy>
  <dcterms:created xsi:type="dcterms:W3CDTF">2012-01-23T22:23:36Z</dcterms:created>
  <dcterms:modified xsi:type="dcterms:W3CDTF">2012-01-25T20:30:00Z</dcterms:modified>
  <cp:category/>
  <cp:version/>
  <cp:contentType/>
  <cp:contentStatus/>
  <cp:revision>19</cp:revision>
</cp:coreProperties>
</file>